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oneladas" sheetId="1" r:id="rId1"/>
    <sheet name="Grafico" sheetId="3" r:id="rId2"/>
    <sheet name="Hoja1" sheetId="4" r:id="rId3"/>
  </sheets>
  <calcPr calcId="124519"/>
</workbook>
</file>

<file path=xl/calcChain.xml><?xml version="1.0" encoding="utf-8"?>
<calcChain xmlns="http://schemas.openxmlformats.org/spreadsheetml/2006/main">
  <c r="N121" i="1"/>
  <c r="Q76"/>
  <c r="C105"/>
  <c r="D105" s="1"/>
  <c r="N60"/>
  <c r="N59"/>
  <c r="N58"/>
  <c r="N57"/>
  <c r="N56"/>
  <c r="N37"/>
  <c r="N38"/>
  <c r="N39"/>
  <c r="N40"/>
  <c r="N36"/>
  <c r="K34"/>
  <c r="N16"/>
  <c r="O16" s="1"/>
  <c r="N17"/>
  <c r="O17" s="1"/>
  <c r="Q17" s="1"/>
  <c r="N18"/>
  <c r="O18" s="1"/>
  <c r="Q18" s="1"/>
  <c r="N19"/>
  <c r="O19" s="1"/>
  <c r="N20"/>
  <c r="O20" s="1"/>
  <c r="Q20" s="1"/>
  <c r="N21"/>
  <c r="O21" s="1"/>
  <c r="N22"/>
  <c r="O22" s="1"/>
  <c r="Q22" s="1"/>
  <c r="N23"/>
  <c r="O23" s="1"/>
  <c r="Q23" s="1"/>
  <c r="N24"/>
  <c r="O24" s="1"/>
  <c r="N25"/>
  <c r="O25" s="1"/>
  <c r="Q25" s="1"/>
  <c r="N26"/>
  <c r="O26" s="1"/>
  <c r="N27"/>
  <c r="O27" s="1"/>
  <c r="Q27" s="1"/>
  <c r="N28"/>
  <c r="O28" s="1"/>
  <c r="Q28" s="1"/>
  <c r="N15"/>
  <c r="O15" s="1"/>
  <c r="Q15" s="1"/>
  <c r="Q26" l="1"/>
  <c r="J55"/>
  <c r="O57" s="1"/>
  <c r="R57" s="1"/>
  <c r="O31"/>
  <c r="N31" s="1"/>
  <c r="M31" s="1"/>
  <c r="Q21"/>
  <c r="Q19"/>
  <c r="J76"/>
  <c r="R76" s="1"/>
  <c r="Q24"/>
  <c r="Q16"/>
  <c r="O30"/>
  <c r="J34"/>
  <c r="A99"/>
  <c r="B99" s="1"/>
  <c r="C99" s="1"/>
  <c r="E99" s="1"/>
  <c r="H99" s="1"/>
  <c r="Q31" l="1"/>
  <c r="O56"/>
  <c r="R56" s="1"/>
  <c r="O59"/>
  <c r="O58"/>
  <c r="R58" s="1"/>
  <c r="O60"/>
  <c r="O40"/>
  <c r="R40" s="1"/>
  <c r="O37"/>
  <c r="R37" s="1"/>
  <c r="O39"/>
  <c r="R39" s="1"/>
  <c r="O38"/>
  <c r="R38" s="1"/>
  <c r="O36"/>
  <c r="Q30"/>
  <c r="N30"/>
  <c r="M30" s="1"/>
  <c r="R36" l="1"/>
  <c r="R121" s="1"/>
  <c r="N44"/>
  <c r="N47"/>
  <c r="N48" s="1"/>
</calcChain>
</file>

<file path=xl/sharedStrings.xml><?xml version="1.0" encoding="utf-8"?>
<sst xmlns="http://schemas.openxmlformats.org/spreadsheetml/2006/main" count="112" uniqueCount="62">
  <si>
    <t>Material Electronico</t>
  </si>
  <si>
    <t>Papel y Cartones</t>
  </si>
  <si>
    <t>Plasticos</t>
  </si>
  <si>
    <t>Vidrio</t>
  </si>
  <si>
    <t>Metales Ferrosos y No Ferrosos</t>
  </si>
  <si>
    <t>Materiales textiles, Madera, Goma, Cuero y Corcho</t>
  </si>
  <si>
    <t>Pañales Descartables y Apositos</t>
  </si>
  <si>
    <t>Materiales de Construcción y Demolición</t>
  </si>
  <si>
    <t>Residuos de Poda y Jardín</t>
  </si>
  <si>
    <t>Medicamentos</t>
  </si>
  <si>
    <t>Desechos Alimenticios</t>
  </si>
  <si>
    <t>Miscelaneos menores a 25,4 mm</t>
  </si>
  <si>
    <t>Aerosoles</t>
  </si>
  <si>
    <t>Otros</t>
  </si>
  <si>
    <t>ton/m3</t>
  </si>
  <si>
    <t>AMBA 2010 - 2011</t>
  </si>
  <si>
    <t>toneladas/dia</t>
  </si>
  <si>
    <t>ton/dia</t>
  </si>
  <si>
    <t>TOTAL AMBA</t>
  </si>
  <si>
    <t>Peso Volumetrico Promedio Aproximado</t>
  </si>
  <si>
    <t>Elefantes Africanos</t>
  </si>
  <si>
    <t>NO RECICLABLE</t>
  </si>
  <si>
    <t xml:space="preserve">RECICLABLE </t>
  </si>
  <si>
    <t>MATERIAL:</t>
  </si>
  <si>
    <t>%</t>
  </si>
  <si>
    <t>Q</t>
  </si>
  <si>
    <t>U</t>
  </si>
  <si>
    <t>$</t>
  </si>
  <si>
    <t>Diarios y revistas</t>
  </si>
  <si>
    <t>Papel de oficina (alta calidad)</t>
  </si>
  <si>
    <t>Papel mezclado</t>
  </si>
  <si>
    <t>Cartón</t>
  </si>
  <si>
    <t>Envases Tetrabrick</t>
  </si>
  <si>
    <t>PET</t>
  </si>
  <si>
    <t>PEAD</t>
  </si>
  <si>
    <t>PEBD</t>
  </si>
  <si>
    <t>PP</t>
  </si>
  <si>
    <t>PS</t>
  </si>
  <si>
    <t>Vidrio Molido</t>
  </si>
  <si>
    <t>dm3</t>
  </si>
  <si>
    <t>TOTAL</t>
  </si>
  <si>
    <t>puestos de trabajo</t>
  </si>
  <si>
    <t>USD</t>
  </si>
  <si>
    <t>1 elefante</t>
  </si>
  <si>
    <t>7,5 ton</t>
  </si>
  <si>
    <t>Arboles</t>
  </si>
  <si>
    <t>28 mil</t>
  </si>
  <si>
    <t>Personas en amba</t>
  </si>
  <si>
    <t>Uso de papel por persona/dia</t>
  </si>
  <si>
    <t>Uso de papel por persona/año</t>
  </si>
  <si>
    <t>ORGÁNICOS</t>
  </si>
  <si>
    <t>$/M3</t>
  </si>
  <si>
    <t>Fuente</t>
  </si>
  <si>
    <t>http://articulo.mercadolibre.com.ar/MLA-571598080-camion-tierra-negra-cesped-parques-y-jardines-paisajismo-_JM</t>
  </si>
  <si>
    <t>http://articulo.mercadolibre.com.ar/MLA-565518394-tierra-tosca-por-camion-_JM</t>
  </si>
  <si>
    <t>Densidad (kg/m3)</t>
  </si>
  <si>
    <t>TOTAL (ton)</t>
  </si>
  <si>
    <t>kg tierra</t>
  </si>
  <si>
    <t>M3 tierra</t>
  </si>
  <si>
    <t xml:space="preserve">TOTAL </t>
  </si>
  <si>
    <t>ELECTRÓNICOS</t>
  </si>
  <si>
    <t>Orgánicos</t>
  </si>
</sst>
</file>

<file path=xl/styles.xml><?xml version="1.0" encoding="utf-8"?>
<styleSheet xmlns="http://schemas.openxmlformats.org/spreadsheetml/2006/main">
  <numFmts count="6">
    <numFmt numFmtId="6" formatCode="&quot;$&quot;\ #,##0;[Red]&quot;$&quot;\ \-#,##0"/>
    <numFmt numFmtId="8" formatCode="&quot;$&quot;\ #,##0.00;[Red]&quot;$&quot;\ \-#,##0.00"/>
    <numFmt numFmtId="44" formatCode="_ &quot;$&quot;\ * #,##0.00_ ;_ &quot;$&quot;\ * \-#,##0.00_ ;_ &quot;$&quot;\ * &quot;-&quot;??_ ;_ @_ "/>
    <numFmt numFmtId="164" formatCode="0.0"/>
    <numFmt numFmtId="165" formatCode="_ &quot;$&quot;\ * #,##0.0_ ;_ &quot;$&quot;\ * \-#,##0.0_ ;_ &quot;$&quot;\ * &quot;-&quot;??_ ;_ @_ "/>
    <numFmt numFmtId="166" formatCode="&quot;$&quot;\ 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49D0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7E71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3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9" borderId="0" xfId="0" applyFill="1"/>
    <xf numFmtId="0" fontId="2" fillId="0" borderId="0" xfId="0" applyFont="1"/>
    <xf numFmtId="0" fontId="0" fillId="10" borderId="0" xfId="0" applyFill="1"/>
    <xf numFmtId="0" fontId="3" fillId="8" borderId="0" xfId="0" applyFont="1" applyFill="1"/>
    <xf numFmtId="0" fontId="5" fillId="4" borderId="0" xfId="0" applyFont="1" applyFill="1"/>
    <xf numFmtId="0" fontId="3" fillId="11" borderId="0" xfId="0" applyFont="1" applyFill="1"/>
    <xf numFmtId="164" fontId="0" fillId="6" borderId="0" xfId="0" applyNumberFormat="1" applyFill="1"/>
    <xf numFmtId="164" fontId="0" fillId="7" borderId="0" xfId="0" applyNumberFormat="1" applyFill="1"/>
    <xf numFmtId="164" fontId="0" fillId="5" borderId="0" xfId="0" applyNumberFormat="1" applyFill="1"/>
    <xf numFmtId="164" fontId="0" fillId="10" borderId="0" xfId="0" applyNumberFormat="1" applyFill="1"/>
    <xf numFmtId="0" fontId="0" fillId="12" borderId="0" xfId="0" applyFill="1"/>
    <xf numFmtId="164" fontId="0" fillId="4" borderId="0" xfId="0" applyNumberFormat="1" applyFill="1"/>
    <xf numFmtId="164" fontId="0" fillId="2" borderId="0" xfId="0" applyNumberFormat="1" applyFill="1"/>
    <xf numFmtId="164" fontId="0" fillId="3" borderId="0" xfId="0" applyNumberFormat="1" applyFill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center"/>
    </xf>
    <xf numFmtId="6" fontId="0" fillId="0" borderId="0" xfId="0" applyNumberFormat="1"/>
    <xf numFmtId="44" fontId="0" fillId="0" borderId="0" xfId="1" applyFont="1"/>
    <xf numFmtId="165" fontId="0" fillId="0" borderId="0" xfId="1" applyNumberFormat="1" applyFont="1"/>
    <xf numFmtId="44" fontId="0" fillId="0" borderId="0" xfId="0" applyNumberFormat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44" fontId="1" fillId="0" borderId="0" xfId="1" applyFont="1"/>
    <xf numFmtId="0" fontId="6" fillId="20" borderId="9" xfId="0" applyFont="1" applyFill="1" applyBorder="1" applyAlignment="1">
      <alignment horizontal="center" vertical="center"/>
    </xf>
    <xf numFmtId="0" fontId="6" fillId="20" borderId="10" xfId="0" applyFont="1" applyFill="1" applyBorder="1"/>
    <xf numFmtId="8" fontId="6" fillId="20" borderId="10" xfId="0" applyNumberFormat="1" applyFont="1" applyFill="1" applyBorder="1"/>
    <xf numFmtId="2" fontId="6" fillId="20" borderId="10" xfId="1" applyNumberFormat="1" applyFont="1" applyFill="1" applyBorder="1"/>
    <xf numFmtId="0" fontId="6" fillId="20" borderId="11" xfId="0" applyFont="1" applyFill="1" applyBorder="1"/>
    <xf numFmtId="166" fontId="0" fillId="0" borderId="0" xfId="0" applyNumberFormat="1" applyAlignment="1">
      <alignment horizontal="center"/>
    </xf>
    <xf numFmtId="0" fontId="7" fillId="0" borderId="0" xfId="2" applyAlignment="1" applyProtection="1"/>
    <xf numFmtId="1" fontId="0" fillId="0" borderId="0" xfId="0" applyNumberFormat="1" applyAlignment="1">
      <alignment horizontal="center"/>
    </xf>
    <xf numFmtId="166" fontId="2" fillId="0" borderId="12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31AB1D"/>
      <color rgb="FF0000FF"/>
      <color rgb="FFC49D0C"/>
      <color rgb="FF66FF33"/>
      <color rgb="FFCCFFFF"/>
      <color rgb="FF66CCFF"/>
      <color rgb="FF00CCFF"/>
      <color rgb="FF003399"/>
      <color rgb="FFF7E71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42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spPr>
              <a:solidFill>
                <a:srgbClr val="0000FF"/>
              </a:solidFill>
            </c:spPr>
          </c:dPt>
          <c:dPt>
            <c:idx val="2"/>
            <c:spPr>
              <a:solidFill>
                <a:srgbClr val="FFFF00"/>
              </a:solidFill>
            </c:spPr>
          </c:dPt>
          <c:dPt>
            <c:idx val="3"/>
            <c:spPr>
              <a:solidFill>
                <a:srgbClr val="31AB1D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800" b="1">
                    <a:solidFill>
                      <a:sysClr val="windowText" lastClr="000000"/>
                    </a:solidFill>
                  </a:defRPr>
                </a:pPr>
                <a:endParaRPr lang="es-AR"/>
              </a:p>
            </c:txPr>
            <c:showVal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Grafico!$C$3:$C$6</c:f>
              <c:strCache>
                <c:ptCount val="4"/>
                <c:pt idx="0">
                  <c:v>Otros</c:v>
                </c:pt>
                <c:pt idx="1">
                  <c:v>Papel y Cartones</c:v>
                </c:pt>
                <c:pt idx="2">
                  <c:v>Plasticos</c:v>
                </c:pt>
                <c:pt idx="3">
                  <c:v>Orgánicos</c:v>
                </c:pt>
              </c:strCache>
            </c:strRef>
          </c:cat>
          <c:val>
            <c:numRef>
              <c:f>Grafico!$D$3:$D$6</c:f>
              <c:numCache>
                <c:formatCode>General</c:formatCode>
                <c:ptCount val="4"/>
                <c:pt idx="0">
                  <c:v>20.51</c:v>
                </c:pt>
                <c:pt idx="1">
                  <c:v>13.8</c:v>
                </c:pt>
                <c:pt idx="2">
                  <c:v>15.22</c:v>
                </c:pt>
                <c:pt idx="3">
                  <c:v>50.39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n-US"/>
          </a:pPr>
          <a:endParaRPr lang="es-AR"/>
        </a:p>
      </c:txPr>
    </c:legend>
    <c:plotVisOnly val="1"/>
    <c:dispBlanksAs val="zero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114300</xdr:rowOff>
    </xdr:from>
    <xdr:to>
      <xdr:col>9</xdr:col>
      <xdr:colOff>333376</xdr:colOff>
      <xdr:row>31</xdr:row>
      <xdr:rowOff>75105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6325" t="20312" r="14934" b="12370"/>
        <a:stretch>
          <a:fillRect/>
        </a:stretch>
      </xdr:blipFill>
      <xdr:spPr bwMode="auto">
        <a:xfrm>
          <a:off x="0" y="1466850"/>
          <a:ext cx="8258176" cy="45709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9525</xdr:colOff>
      <xdr:row>33</xdr:row>
      <xdr:rowOff>28575</xdr:rowOff>
    </xdr:from>
    <xdr:to>
      <xdr:col>7</xdr:col>
      <xdr:colOff>371475</xdr:colOff>
      <xdr:row>53</xdr:row>
      <xdr:rowOff>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20498" t="24479" r="27599" b="23828"/>
        <a:stretch>
          <a:fillRect/>
        </a:stretch>
      </xdr:blipFill>
      <xdr:spPr bwMode="auto">
        <a:xfrm>
          <a:off x="9525" y="6372225"/>
          <a:ext cx="6753225" cy="3781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76200</xdr:colOff>
      <xdr:row>54</xdr:row>
      <xdr:rowOff>28575</xdr:rowOff>
    </xdr:from>
    <xdr:to>
      <xdr:col>6</xdr:col>
      <xdr:colOff>600075</xdr:colOff>
      <xdr:row>73</xdr:row>
      <xdr:rowOff>142875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21773" t="20964" r="27196" b="23958"/>
        <a:stretch>
          <a:fillRect/>
        </a:stretch>
      </xdr:blipFill>
      <xdr:spPr bwMode="auto">
        <a:xfrm>
          <a:off x="76200" y="10372725"/>
          <a:ext cx="6153150" cy="3733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47625</xdr:colOff>
      <xdr:row>75</xdr:row>
      <xdr:rowOff>23266</xdr:rowOff>
    </xdr:from>
    <xdr:to>
      <xdr:col>7</xdr:col>
      <xdr:colOff>390525</xdr:colOff>
      <xdr:row>94</xdr:row>
      <xdr:rowOff>114300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26574" t="23698" r="21079" b="25000"/>
        <a:stretch>
          <a:fillRect/>
        </a:stretch>
      </xdr:blipFill>
      <xdr:spPr bwMode="auto">
        <a:xfrm>
          <a:off x="47625" y="14367916"/>
          <a:ext cx="6734175" cy="37105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704850</xdr:colOff>
      <xdr:row>14</xdr:row>
      <xdr:rowOff>47625</xdr:rowOff>
    </xdr:from>
    <xdr:to>
      <xdr:col>22</xdr:col>
      <xdr:colOff>57150</xdr:colOff>
      <xdr:row>17</xdr:row>
      <xdr:rowOff>19050</xdr:rowOff>
    </xdr:to>
    <xdr:pic>
      <xdr:nvPicPr>
        <xdr:cNvPr id="14" name="13 Imagen" descr="C:\Users\Acer\Desktop\13055.160x120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7583150" y="2771775"/>
          <a:ext cx="876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723900</xdr:colOff>
      <xdr:row>17</xdr:row>
      <xdr:rowOff>66675</xdr:rowOff>
    </xdr:from>
    <xdr:to>
      <xdr:col>22</xdr:col>
      <xdr:colOff>76200</xdr:colOff>
      <xdr:row>20</xdr:row>
      <xdr:rowOff>38100</xdr:rowOff>
    </xdr:to>
    <xdr:pic>
      <xdr:nvPicPr>
        <xdr:cNvPr id="15" name="14 Imagen" descr="C:\Users\Acer\Desktop\13055.160x120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8821400" y="3362325"/>
          <a:ext cx="876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723900</xdr:colOff>
      <xdr:row>20</xdr:row>
      <xdr:rowOff>85725</xdr:rowOff>
    </xdr:from>
    <xdr:to>
      <xdr:col>22</xdr:col>
      <xdr:colOff>76200</xdr:colOff>
      <xdr:row>23</xdr:row>
      <xdr:rowOff>57150</xdr:rowOff>
    </xdr:to>
    <xdr:pic>
      <xdr:nvPicPr>
        <xdr:cNvPr id="16" name="15 Imagen" descr="C:\Users\Acer\Desktop\13055.160x120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8821400" y="3952875"/>
          <a:ext cx="876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723900</xdr:colOff>
      <xdr:row>23</xdr:row>
      <xdr:rowOff>95250</xdr:rowOff>
    </xdr:from>
    <xdr:to>
      <xdr:col>22</xdr:col>
      <xdr:colOff>76200</xdr:colOff>
      <xdr:row>26</xdr:row>
      <xdr:rowOff>66675</xdr:rowOff>
    </xdr:to>
    <xdr:pic>
      <xdr:nvPicPr>
        <xdr:cNvPr id="17" name="16 Imagen" descr="C:\Users\Acer\Desktop\13055.160x120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8821400" y="4533900"/>
          <a:ext cx="876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</xdr:row>
      <xdr:rowOff>85725</xdr:rowOff>
    </xdr:from>
    <xdr:to>
      <xdr:col>11</xdr:col>
      <xdr:colOff>695325</xdr:colOff>
      <xdr:row>19</xdr:row>
      <xdr:rowOff>85725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1"/>
  <sheetViews>
    <sheetView tabSelected="1" topLeftCell="F102" workbookViewId="0">
      <selection activeCell="N111" sqref="N111"/>
    </sheetView>
  </sheetViews>
  <sheetFormatPr baseColWidth="10" defaultColWidth="10.85546875" defaultRowHeight="15"/>
  <cols>
    <col min="3" max="3" width="16.140625" bestFit="1" customWidth="1"/>
    <col min="4" max="4" width="16.85546875" bestFit="1" customWidth="1"/>
    <col min="5" max="5" width="16.140625" bestFit="1" customWidth="1"/>
    <col min="6" max="6" width="12.42578125" bestFit="1" customWidth="1"/>
    <col min="8" max="8" width="11.5703125" bestFit="1" customWidth="1"/>
    <col min="10" max="10" width="7" bestFit="1" customWidth="1"/>
    <col min="11" max="11" width="15.28515625" customWidth="1"/>
    <col min="12" max="12" width="46.5703125" bestFit="1" customWidth="1"/>
    <col min="13" max="13" width="6" bestFit="1" customWidth="1"/>
    <col min="14" max="14" width="19.85546875" bestFit="1" customWidth="1"/>
    <col min="15" max="15" width="7" bestFit="1" customWidth="1"/>
    <col min="16" max="16" width="7.5703125" bestFit="1" customWidth="1"/>
    <col min="17" max="17" width="6.5703125" bestFit="1" customWidth="1"/>
    <col min="18" max="18" width="18.140625" bestFit="1" customWidth="1"/>
    <col min="19" max="19" width="22.140625" bestFit="1" customWidth="1"/>
    <col min="20" max="20" width="12.42578125" bestFit="1" customWidth="1"/>
  </cols>
  <sheetData>
    <row r="1" spans="1:21" ht="15.75" thickBot="1"/>
    <row r="2" spans="1:21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21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1:21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</row>
    <row r="5" spans="1:21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3"/>
    </row>
    <row r="6" spans="1:21">
      <c r="A6" s="51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3"/>
    </row>
    <row r="7" spans="1:21" ht="15.75" thickBot="1">
      <c r="A7" s="54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  <c r="T7" t="s">
        <v>43</v>
      </c>
      <c r="U7" t="s">
        <v>44</v>
      </c>
    </row>
    <row r="8" spans="1:21">
      <c r="T8" s="27">
        <v>1</v>
      </c>
      <c r="U8" t="s">
        <v>39</v>
      </c>
    </row>
    <row r="9" spans="1:21" ht="15.75" thickBot="1"/>
    <row r="10" spans="1:21" ht="15.75" thickBot="1">
      <c r="L10" s="23" t="s">
        <v>19</v>
      </c>
      <c r="M10" s="24">
        <v>0.255</v>
      </c>
      <c r="N10" s="25" t="s">
        <v>14</v>
      </c>
    </row>
    <row r="12" spans="1:21" ht="15.75" thickBot="1"/>
    <row r="13" spans="1:21" ht="15.75" thickBot="1">
      <c r="L13" s="23" t="s">
        <v>18</v>
      </c>
      <c r="M13" s="24">
        <v>4000</v>
      </c>
      <c r="N13" s="25" t="s">
        <v>16</v>
      </c>
    </row>
    <row r="14" spans="1:21">
      <c r="L14" s="10" t="s">
        <v>23</v>
      </c>
      <c r="M14" s="26" t="s">
        <v>24</v>
      </c>
      <c r="N14" s="26" t="s">
        <v>24</v>
      </c>
      <c r="O14" s="26" t="s">
        <v>25</v>
      </c>
      <c r="P14" s="26" t="s">
        <v>26</v>
      </c>
      <c r="Q14" s="26" t="s">
        <v>25</v>
      </c>
      <c r="R14" s="26" t="s">
        <v>26</v>
      </c>
      <c r="S14" s="26"/>
      <c r="T14" s="26"/>
    </row>
    <row r="15" spans="1:21">
      <c r="L15" s="3" t="s">
        <v>0</v>
      </c>
      <c r="M15" s="3">
        <v>0.04</v>
      </c>
      <c r="N15" s="3">
        <f>M15/100</f>
        <v>4.0000000000000002E-4</v>
      </c>
      <c r="O15" s="3">
        <f>$M$13*N15</f>
        <v>1.6</v>
      </c>
      <c r="P15" s="3" t="s">
        <v>17</v>
      </c>
      <c r="Q15" s="21">
        <f t="shared" ref="Q15:Q20" si="0">O15/7.5</f>
        <v>0.21333333333333335</v>
      </c>
      <c r="R15" s="3" t="s">
        <v>20</v>
      </c>
    </row>
    <row r="16" spans="1:21">
      <c r="L16" s="12" t="s">
        <v>13</v>
      </c>
      <c r="M16" s="12">
        <v>0.03</v>
      </c>
      <c r="N16" s="12">
        <f t="shared" ref="N16:N28" si="1">M16/100</f>
        <v>2.9999999999999997E-4</v>
      </c>
      <c r="O16" s="12">
        <f t="shared" ref="O16:O28" si="2">$M$13*N16</f>
        <v>1.2</v>
      </c>
      <c r="P16" s="12" t="s">
        <v>17</v>
      </c>
      <c r="Q16" s="12">
        <f t="shared" si="0"/>
        <v>0.16</v>
      </c>
      <c r="R16" s="12" t="s">
        <v>20</v>
      </c>
    </row>
    <row r="17" spans="12:20">
      <c r="L17" s="8" t="s">
        <v>1</v>
      </c>
      <c r="M17" s="8">
        <v>13.8</v>
      </c>
      <c r="N17" s="8">
        <f t="shared" si="1"/>
        <v>0.13800000000000001</v>
      </c>
      <c r="O17" s="8">
        <f t="shared" si="2"/>
        <v>552</v>
      </c>
      <c r="P17" s="8" t="s">
        <v>17</v>
      </c>
      <c r="Q17" s="16">
        <f t="shared" si="0"/>
        <v>73.599999999999994</v>
      </c>
      <c r="R17" s="8" t="s">
        <v>20</v>
      </c>
    </row>
    <row r="18" spans="12:20">
      <c r="L18" s="7" t="s">
        <v>2</v>
      </c>
      <c r="M18" s="7">
        <v>15.22</v>
      </c>
      <c r="N18" s="7">
        <f t="shared" si="1"/>
        <v>0.1522</v>
      </c>
      <c r="O18" s="7">
        <f t="shared" si="2"/>
        <v>608.79999999999995</v>
      </c>
      <c r="P18" s="7" t="s">
        <v>17</v>
      </c>
      <c r="Q18" s="15">
        <f t="shared" si="0"/>
        <v>81.173333333333332</v>
      </c>
      <c r="R18" s="7" t="s">
        <v>20</v>
      </c>
    </row>
    <row r="19" spans="12:20">
      <c r="L19" s="6" t="s">
        <v>3</v>
      </c>
      <c r="M19" s="6">
        <v>2</v>
      </c>
      <c r="N19" s="6">
        <f t="shared" si="1"/>
        <v>0.02</v>
      </c>
      <c r="O19" s="6">
        <f t="shared" si="2"/>
        <v>80</v>
      </c>
      <c r="P19" s="6" t="s">
        <v>17</v>
      </c>
      <c r="Q19" s="17">
        <f t="shared" si="0"/>
        <v>10.666666666666666</v>
      </c>
      <c r="R19" s="6" t="s">
        <v>20</v>
      </c>
    </row>
    <row r="20" spans="12:20">
      <c r="L20" s="11" t="s">
        <v>4</v>
      </c>
      <c r="M20" s="11">
        <v>1.68</v>
      </c>
      <c r="N20" s="11">
        <f t="shared" si="1"/>
        <v>1.6799999999999999E-2</v>
      </c>
      <c r="O20" s="11">
        <f t="shared" si="2"/>
        <v>67.2</v>
      </c>
      <c r="P20" s="11" t="s">
        <v>17</v>
      </c>
      <c r="Q20" s="18">
        <f t="shared" si="0"/>
        <v>8.9600000000000009</v>
      </c>
      <c r="R20" s="11" t="s">
        <v>20</v>
      </c>
    </row>
    <row r="21" spans="12:20">
      <c r="L21" s="4" t="s">
        <v>5</v>
      </c>
      <c r="M21" s="4">
        <v>7.77</v>
      </c>
      <c r="N21" s="4">
        <f t="shared" si="1"/>
        <v>7.7699999999999991E-2</v>
      </c>
      <c r="O21" s="4">
        <f t="shared" si="2"/>
        <v>310.79999999999995</v>
      </c>
      <c r="P21" s="4" t="s">
        <v>17</v>
      </c>
      <c r="Q21" s="22">
        <f t="shared" ref="Q21" si="3">O21/7.5</f>
        <v>41.439999999999991</v>
      </c>
      <c r="R21" s="4" t="s">
        <v>20</v>
      </c>
    </row>
    <row r="22" spans="12:20">
      <c r="L22" s="12" t="s">
        <v>6</v>
      </c>
      <c r="M22" s="12">
        <v>4.72</v>
      </c>
      <c r="N22" s="12">
        <f t="shared" si="1"/>
        <v>4.7199999999999999E-2</v>
      </c>
      <c r="O22" s="12">
        <f t="shared" si="2"/>
        <v>188.79999999999998</v>
      </c>
      <c r="P22" s="12" t="s">
        <v>17</v>
      </c>
      <c r="Q22" s="12">
        <f t="shared" ref="Q22:Q23" si="4">O22/7.5</f>
        <v>25.173333333333332</v>
      </c>
      <c r="R22" s="12" t="s">
        <v>20</v>
      </c>
    </row>
    <row r="23" spans="12:20">
      <c r="L23" s="12" t="s">
        <v>7</v>
      </c>
      <c r="M23" s="12">
        <v>2.59</v>
      </c>
      <c r="N23" s="12">
        <f t="shared" si="1"/>
        <v>2.5899999999999999E-2</v>
      </c>
      <c r="O23" s="12">
        <f t="shared" si="2"/>
        <v>103.6</v>
      </c>
      <c r="P23" s="12" t="s">
        <v>17</v>
      </c>
      <c r="Q23" s="12">
        <f t="shared" si="4"/>
        <v>13.813333333333333</v>
      </c>
      <c r="R23" s="12" t="s">
        <v>20</v>
      </c>
    </row>
    <row r="24" spans="12:20">
      <c r="L24" s="5" t="s">
        <v>8</v>
      </c>
      <c r="M24" s="5">
        <v>12.74</v>
      </c>
      <c r="N24" s="5">
        <f t="shared" si="1"/>
        <v>0.12740000000000001</v>
      </c>
      <c r="O24" s="5">
        <f t="shared" si="2"/>
        <v>509.60000000000008</v>
      </c>
      <c r="P24" s="5" t="s">
        <v>17</v>
      </c>
      <c r="Q24" s="20">
        <f>O24/7.5</f>
        <v>67.946666666666673</v>
      </c>
      <c r="R24" s="5" t="s">
        <v>20</v>
      </c>
      <c r="T24" s="27"/>
    </row>
    <row r="25" spans="12:20">
      <c r="L25" s="12" t="s">
        <v>9</v>
      </c>
      <c r="M25" s="12">
        <v>0.01</v>
      </c>
      <c r="N25" s="12">
        <f t="shared" si="1"/>
        <v>1E-4</v>
      </c>
      <c r="O25" s="12">
        <f t="shared" si="2"/>
        <v>0.4</v>
      </c>
      <c r="P25" s="12" t="s">
        <v>17</v>
      </c>
      <c r="Q25" s="12">
        <f>O25/7.5</f>
        <v>5.3333333333333337E-2</v>
      </c>
      <c r="R25" s="12" t="s">
        <v>20</v>
      </c>
    </row>
    <row r="26" spans="12:20">
      <c r="L26" s="13" t="s">
        <v>10</v>
      </c>
      <c r="M26" s="13">
        <v>37.65</v>
      </c>
      <c r="N26" s="13">
        <f t="shared" si="1"/>
        <v>0.3765</v>
      </c>
      <c r="O26" s="13">
        <f t="shared" si="2"/>
        <v>1506</v>
      </c>
      <c r="P26" s="5" t="s">
        <v>17</v>
      </c>
      <c r="Q26" s="20">
        <f>O26/7.5</f>
        <v>200.8</v>
      </c>
      <c r="R26" s="5" t="s">
        <v>20</v>
      </c>
      <c r="T26" s="27"/>
    </row>
    <row r="27" spans="12:20">
      <c r="L27" s="12" t="s">
        <v>11</v>
      </c>
      <c r="M27" s="12">
        <v>1.53</v>
      </c>
      <c r="N27" s="12">
        <f t="shared" si="1"/>
        <v>1.5300000000000001E-2</v>
      </c>
      <c r="O27" s="12">
        <f t="shared" si="2"/>
        <v>61.2</v>
      </c>
      <c r="P27" s="12" t="s">
        <v>17</v>
      </c>
      <c r="Q27" s="12">
        <f t="shared" ref="Q27:Q28" si="5">O27/7.5</f>
        <v>8.16</v>
      </c>
      <c r="R27" s="12" t="s">
        <v>20</v>
      </c>
    </row>
    <row r="28" spans="12:20">
      <c r="L28" s="12" t="s">
        <v>12</v>
      </c>
      <c r="M28" s="12">
        <v>0.18</v>
      </c>
      <c r="N28" s="12">
        <f t="shared" si="1"/>
        <v>1.8E-3</v>
      </c>
      <c r="O28" s="12">
        <f t="shared" si="2"/>
        <v>7.2</v>
      </c>
      <c r="P28" s="12" t="s">
        <v>17</v>
      </c>
      <c r="Q28" s="12">
        <f t="shared" si="5"/>
        <v>0.96000000000000008</v>
      </c>
      <c r="R28" s="12" t="s">
        <v>20</v>
      </c>
    </row>
    <row r="29" spans="12:20">
      <c r="Q29" s="2"/>
    </row>
    <row r="30" spans="12:20">
      <c r="L30" s="12" t="s">
        <v>21</v>
      </c>
      <c r="M30" s="12">
        <f>N30*100</f>
        <v>9.0599999999999987</v>
      </c>
      <c r="N30" s="12">
        <f>O30/$M$13</f>
        <v>9.0599999999999986E-2</v>
      </c>
      <c r="O30" s="12">
        <f>SUM(O16+O22+O23+O25+O27+O28)</f>
        <v>362.39999999999992</v>
      </c>
      <c r="P30" s="12" t="s">
        <v>17</v>
      </c>
      <c r="Q30" s="12">
        <f t="shared" ref="Q30:Q31" si="6">O30/7.5</f>
        <v>48.319999999999986</v>
      </c>
      <c r="R30" s="12" t="s">
        <v>20</v>
      </c>
    </row>
    <row r="31" spans="12:20">
      <c r="L31" s="14" t="s">
        <v>22</v>
      </c>
      <c r="M31" s="14">
        <f>N31*100</f>
        <v>90.899999999999991</v>
      </c>
      <c r="N31" s="14">
        <f>O31/$M$13</f>
        <v>0.90899999999999992</v>
      </c>
      <c r="O31" s="14">
        <f>SUM(O26+O21+O20+O24+O19+O18+O17+O15)</f>
        <v>3635.9999999999995</v>
      </c>
      <c r="P31" s="14" t="s">
        <v>17</v>
      </c>
      <c r="Q31" s="14">
        <f t="shared" si="6"/>
        <v>484.79999999999995</v>
      </c>
      <c r="R31" s="14" t="s">
        <v>20</v>
      </c>
    </row>
    <row r="34" spans="10:18">
      <c r="J34" s="8">
        <f>O17</f>
        <v>552</v>
      </c>
      <c r="K34" s="8" t="str">
        <f>P17</f>
        <v>ton/dia</v>
      </c>
    </row>
    <row r="35" spans="10:18">
      <c r="Q35" s="1" t="s">
        <v>27</v>
      </c>
    </row>
    <row r="36" spans="10:18">
      <c r="L36" s="35" t="s">
        <v>28</v>
      </c>
      <c r="M36" s="35">
        <v>20</v>
      </c>
      <c r="N36" s="35">
        <f>M36/100</f>
        <v>0.2</v>
      </c>
      <c r="O36" s="35">
        <f>$J$34*N36</f>
        <v>110.4</v>
      </c>
      <c r="P36" s="35" t="s">
        <v>17</v>
      </c>
      <c r="Q36">
        <v>2.2999999999999998</v>
      </c>
      <c r="R36" s="29">
        <f>Q36*O36*1000</f>
        <v>253920</v>
      </c>
    </row>
    <row r="37" spans="10:18">
      <c r="L37" s="34" t="s">
        <v>29</v>
      </c>
      <c r="M37" s="34">
        <v>5</v>
      </c>
      <c r="N37" s="34">
        <f t="shared" ref="N37:N40" si="7">M37/100</f>
        <v>0.05</v>
      </c>
      <c r="O37" s="34">
        <f t="shared" ref="O37:O40" si="8">$J$34*N37</f>
        <v>27.6</v>
      </c>
      <c r="P37" s="34" t="s">
        <v>17</v>
      </c>
      <c r="Q37">
        <v>2.5</v>
      </c>
      <c r="R37" s="29">
        <f t="shared" ref="R37:R40" si="9">Q37*O37*1000</f>
        <v>69000</v>
      </c>
    </row>
    <row r="38" spans="10:18">
      <c r="L38" s="36" t="s">
        <v>30</v>
      </c>
      <c r="M38" s="36">
        <v>45</v>
      </c>
      <c r="N38" s="36">
        <f t="shared" si="7"/>
        <v>0.45</v>
      </c>
      <c r="O38" s="36">
        <f t="shared" si="8"/>
        <v>248.4</v>
      </c>
      <c r="P38" s="36" t="s">
        <v>17</v>
      </c>
      <c r="Q38">
        <v>1.5</v>
      </c>
      <c r="R38" s="29">
        <f t="shared" si="9"/>
        <v>372600</v>
      </c>
    </row>
    <row r="39" spans="10:18">
      <c r="L39" s="19" t="s">
        <v>31</v>
      </c>
      <c r="M39" s="19">
        <v>25</v>
      </c>
      <c r="N39" s="19">
        <f t="shared" si="7"/>
        <v>0.25</v>
      </c>
      <c r="O39" s="19">
        <f t="shared" si="8"/>
        <v>138</v>
      </c>
      <c r="P39" s="19" t="s">
        <v>17</v>
      </c>
      <c r="Q39">
        <v>1.42</v>
      </c>
      <c r="R39" s="29">
        <f t="shared" si="9"/>
        <v>195959.99999999997</v>
      </c>
    </row>
    <row r="40" spans="10:18">
      <c r="L40" s="37" t="s">
        <v>32</v>
      </c>
      <c r="M40" s="37">
        <v>5</v>
      </c>
      <c r="N40" s="37">
        <f t="shared" si="7"/>
        <v>0.05</v>
      </c>
      <c r="O40" s="37">
        <f t="shared" si="8"/>
        <v>27.6</v>
      </c>
      <c r="P40" s="37" t="s">
        <v>17</v>
      </c>
      <c r="R40">
        <f t="shared" si="9"/>
        <v>0</v>
      </c>
    </row>
    <row r="44" spans="10:18">
      <c r="L44" t="s">
        <v>45</v>
      </c>
      <c r="N44">
        <f>SUM(O36:O38)*17</f>
        <v>6568.7999999999993</v>
      </c>
      <c r="O44" t="s">
        <v>46</v>
      </c>
    </row>
    <row r="46" spans="10:18">
      <c r="L46" t="s">
        <v>47</v>
      </c>
      <c r="N46">
        <v>13000000</v>
      </c>
    </row>
    <row r="47" spans="10:18">
      <c r="L47" t="s">
        <v>48</v>
      </c>
      <c r="N47">
        <f>SUM(O36:O38)/N46*1000</f>
        <v>2.9723076923076922E-2</v>
      </c>
    </row>
    <row r="48" spans="10:18">
      <c r="L48" t="s">
        <v>49</v>
      </c>
      <c r="N48">
        <f>N47*365</f>
        <v>10.848923076923077</v>
      </c>
    </row>
    <row r="55" spans="10:18">
      <c r="J55" s="7">
        <f>O18</f>
        <v>608.79999999999995</v>
      </c>
      <c r="K55" s="7" t="s">
        <v>17</v>
      </c>
      <c r="Q55" s="1" t="s">
        <v>27</v>
      </c>
    </row>
    <row r="56" spans="10:18">
      <c r="L56" s="31" t="s">
        <v>33</v>
      </c>
      <c r="M56" s="31">
        <v>13</v>
      </c>
      <c r="N56" s="31">
        <f>M56/100</f>
        <v>0.13</v>
      </c>
      <c r="O56" s="31">
        <f>$J$55*N56</f>
        <v>79.143999999999991</v>
      </c>
      <c r="P56" s="31" t="s">
        <v>17</v>
      </c>
      <c r="Q56">
        <v>3.9</v>
      </c>
      <c r="R56" s="29">
        <f>Q56*O56*1000</f>
        <v>308661.59999999998</v>
      </c>
    </row>
    <row r="57" spans="10:18">
      <c r="L57" s="7" t="s">
        <v>34</v>
      </c>
      <c r="M57" s="7">
        <v>13</v>
      </c>
      <c r="N57" s="7">
        <f t="shared" ref="N57:N60" si="10">M57/100</f>
        <v>0.13</v>
      </c>
      <c r="O57" s="7">
        <f t="shared" ref="O57:O60" si="11">$J$55*N57</f>
        <v>79.143999999999991</v>
      </c>
      <c r="P57" s="7" t="s">
        <v>17</v>
      </c>
      <c r="Q57">
        <v>3</v>
      </c>
      <c r="R57" s="29">
        <f t="shared" ref="R57:R58" si="12">Q57*O57*1000</f>
        <v>237431.99999999997</v>
      </c>
    </row>
    <row r="58" spans="10:18">
      <c r="L58" s="32" t="s">
        <v>35</v>
      </c>
      <c r="M58" s="32">
        <v>42</v>
      </c>
      <c r="N58" s="32">
        <f t="shared" si="10"/>
        <v>0.42</v>
      </c>
      <c r="O58" s="32">
        <f t="shared" si="11"/>
        <v>255.69599999999997</v>
      </c>
      <c r="P58" s="32" t="s">
        <v>17</v>
      </c>
      <c r="Q58">
        <v>3</v>
      </c>
      <c r="R58" s="29">
        <f t="shared" si="12"/>
        <v>767088</v>
      </c>
    </row>
    <row r="59" spans="10:18">
      <c r="L59" s="9" t="s">
        <v>36</v>
      </c>
      <c r="M59" s="9">
        <v>19</v>
      </c>
      <c r="N59" s="9">
        <f t="shared" si="10"/>
        <v>0.19</v>
      </c>
      <c r="O59" s="9">
        <f t="shared" si="11"/>
        <v>115.672</v>
      </c>
      <c r="P59" s="9" t="s">
        <v>17</v>
      </c>
    </row>
    <row r="60" spans="10:18">
      <c r="L60" s="33" t="s">
        <v>37</v>
      </c>
      <c r="M60" s="33">
        <v>10</v>
      </c>
      <c r="N60" s="33">
        <f t="shared" si="10"/>
        <v>0.1</v>
      </c>
      <c r="O60" s="33">
        <f t="shared" si="11"/>
        <v>60.879999999999995</v>
      </c>
      <c r="P60" s="33" t="s">
        <v>17</v>
      </c>
    </row>
    <row r="76" spans="10:18">
      <c r="J76" s="6">
        <f>O19</f>
        <v>80</v>
      </c>
      <c r="K76" s="6" t="s">
        <v>17</v>
      </c>
      <c r="L76" t="s">
        <v>38</v>
      </c>
      <c r="Q76">
        <f>0.47*1.21</f>
        <v>0.56869999999999998</v>
      </c>
      <c r="R76" s="38">
        <f>Q76*J76*1000</f>
        <v>45495.999999999993</v>
      </c>
    </row>
    <row r="97" spans="1:8">
      <c r="A97" s="57" t="s">
        <v>50</v>
      </c>
      <c r="B97" s="57"/>
      <c r="C97" s="57"/>
      <c r="D97" s="57"/>
      <c r="E97" s="57"/>
    </row>
    <row r="98" spans="1:8" ht="15.75" thickBot="1">
      <c r="A98" s="26" t="s">
        <v>24</v>
      </c>
      <c r="B98" s="26" t="s">
        <v>56</v>
      </c>
      <c r="C98" s="26" t="s">
        <v>57</v>
      </c>
      <c r="D98" s="26" t="s">
        <v>55</v>
      </c>
      <c r="E98" s="26" t="s">
        <v>58</v>
      </c>
      <c r="F98" s="26" t="s">
        <v>51</v>
      </c>
      <c r="G98" s="26" t="s">
        <v>52</v>
      </c>
      <c r="H98" s="26" t="s">
        <v>59</v>
      </c>
    </row>
    <row r="99" spans="1:8" ht="15.75" thickBot="1">
      <c r="A99" s="1">
        <f>N26+N24</f>
        <v>0.50390000000000001</v>
      </c>
      <c r="B99" s="1">
        <f>A99*M13</f>
        <v>2015.6000000000001</v>
      </c>
      <c r="C99" s="1">
        <f>B99*0.3*1000</f>
        <v>604680.00000000012</v>
      </c>
      <c r="D99">
        <v>1365</v>
      </c>
      <c r="E99" s="46">
        <f>C99/D99</f>
        <v>442.98901098901109</v>
      </c>
      <c r="F99" s="44">
        <v>329</v>
      </c>
      <c r="G99" t="s">
        <v>53</v>
      </c>
      <c r="H99" s="47">
        <f>E99*F100</f>
        <v>79738.021978021992</v>
      </c>
    </row>
    <row r="100" spans="1:8">
      <c r="F100" s="44">
        <v>180</v>
      </c>
      <c r="G100" t="s">
        <v>54</v>
      </c>
    </row>
    <row r="101" spans="1:8">
      <c r="G101" s="45"/>
    </row>
    <row r="104" spans="1:8">
      <c r="A104" s="57" t="s">
        <v>60</v>
      </c>
      <c r="B104" s="57"/>
      <c r="C104" s="57"/>
      <c r="D104" s="57"/>
      <c r="E104" s="57"/>
    </row>
    <row r="105" spans="1:8">
      <c r="A105">
        <v>14000000</v>
      </c>
      <c r="B105" t="s">
        <v>42</v>
      </c>
      <c r="C105" s="28">
        <f>A105*1/0.11</f>
        <v>127272727.27272727</v>
      </c>
      <c r="D105" s="30">
        <f>C105/365</f>
        <v>348692.40348692401</v>
      </c>
    </row>
    <row r="120" spans="11:19" ht="15.75" thickBot="1"/>
    <row r="121" spans="11:19" ht="19.5" thickBot="1">
      <c r="K121" s="39" t="s">
        <v>40</v>
      </c>
      <c r="L121" s="40"/>
      <c r="M121" s="40"/>
      <c r="N121" s="41">
        <f>H99+R76+R58+R57+R56+R39+R38+R37+R36</f>
        <v>2329895.6219780217</v>
      </c>
      <c r="O121" s="40"/>
      <c r="P121" s="40"/>
      <c r="Q121" s="40"/>
      <c r="R121" s="42">
        <f>N121*30/10000</f>
        <v>6989.6868659340653</v>
      </c>
      <c r="S121" s="43" t="s">
        <v>41</v>
      </c>
    </row>
  </sheetData>
  <mergeCells count="3">
    <mergeCell ref="A2:M7"/>
    <mergeCell ref="A97:E97"/>
    <mergeCell ref="A104:E104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D6"/>
  <sheetViews>
    <sheetView workbookViewId="0">
      <selection activeCell="C16" sqref="C16"/>
    </sheetView>
  </sheetViews>
  <sheetFormatPr baseColWidth="10" defaultColWidth="10.85546875" defaultRowHeight="15"/>
  <cols>
    <col min="3" max="3" width="46.5703125" bestFit="1" customWidth="1"/>
    <col min="4" max="4" width="6.5703125" bestFit="1" customWidth="1"/>
  </cols>
  <sheetData>
    <row r="3" spans="3:4">
      <c r="C3" s="12" t="s">
        <v>13</v>
      </c>
      <c r="D3">
        <v>20.51</v>
      </c>
    </row>
    <row r="4" spans="3:4">
      <c r="C4" s="8" t="s">
        <v>1</v>
      </c>
      <c r="D4" s="8">
        <v>13.8</v>
      </c>
    </row>
    <row r="5" spans="3:4">
      <c r="C5" s="7" t="s">
        <v>2</v>
      </c>
      <c r="D5" s="7">
        <v>15.22</v>
      </c>
    </row>
    <row r="6" spans="3:4">
      <c r="C6" s="5" t="s">
        <v>61</v>
      </c>
      <c r="D6" s="5">
        <v>50.39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Toneladas</vt:lpstr>
      <vt:lpstr>Grafico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2015-07-03T15:32:09Z</dcterms:created>
  <dcterms:modified xsi:type="dcterms:W3CDTF">2015-12-04T21:29:38Z</dcterms:modified>
</cp:coreProperties>
</file>